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285" windowWidth="25500" windowHeight="14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81" i="1"/>
  <c r="R81" s="1"/>
  <c r="O81"/>
  <c r="M81"/>
  <c r="Q83"/>
  <c r="R83" s="1"/>
  <c r="Q82"/>
  <c r="R82" s="1"/>
  <c r="Q80"/>
  <c r="R80" s="1"/>
  <c r="Q79"/>
  <c r="R79" s="1"/>
  <c r="Q78"/>
  <c r="R78" s="1"/>
  <c r="M83"/>
  <c r="O83" s="1"/>
  <c r="M82"/>
  <c r="O82" s="1"/>
  <c r="M80"/>
  <c r="O80" s="1"/>
  <c r="M79"/>
  <c r="O79" s="1"/>
  <c r="M78"/>
  <c r="O78" s="1"/>
  <c r="M76"/>
  <c r="O76" s="1"/>
  <c r="M75"/>
  <c r="O75" s="1"/>
  <c r="M74"/>
  <c r="O74" s="1"/>
  <c r="M73"/>
  <c r="O73" s="1"/>
  <c r="M72"/>
  <c r="O72" s="1"/>
  <c r="H68"/>
  <c r="I58"/>
  <c r="K58" s="1"/>
  <c r="L58" s="1"/>
  <c r="K60"/>
  <c r="L60" s="1"/>
  <c r="F60"/>
  <c r="F59"/>
  <c r="G59" s="1"/>
  <c r="I59" s="1"/>
  <c r="F58"/>
  <c r="G58" s="1"/>
  <c r="Q12"/>
  <c r="G13"/>
  <c r="E23" s="1"/>
  <c r="D23" s="1"/>
  <c r="I23" s="1"/>
  <c r="G23" l="1"/>
  <c r="K59"/>
  <c r="L59" s="1"/>
</calcChain>
</file>

<file path=xl/sharedStrings.xml><?xml version="1.0" encoding="utf-8"?>
<sst xmlns="http://schemas.openxmlformats.org/spreadsheetml/2006/main" count="69" uniqueCount="59">
  <si>
    <t>LITOON BOARD CALCS</t>
  </si>
  <si>
    <t>Primary RC</t>
  </si>
  <si>
    <t xml:space="preserve"> I = C dV/dt</t>
  </si>
  <si>
    <t>C = I *dt / dV</t>
  </si>
  <si>
    <t>dt</t>
  </si>
  <si>
    <t>dV</t>
  </si>
  <si>
    <t>C</t>
  </si>
  <si>
    <t>During discharge</t>
  </si>
  <si>
    <t>I</t>
  </si>
  <si>
    <t>R</t>
  </si>
  <si>
    <t>T</t>
  </si>
  <si>
    <t>I max = dV / R</t>
  </si>
  <si>
    <t>I max</t>
  </si>
  <si>
    <t>During Charge</t>
  </si>
  <si>
    <t>n * RC = T(period)</t>
  </si>
  <si>
    <t>n</t>
  </si>
  <si>
    <t xml:space="preserve"> R = T (period) /(n*C)</t>
  </si>
  <si>
    <t>Istartup</t>
  </si>
  <si>
    <t>http://www5.zetatalk.com/docs/Batteries/Lithium/Smart_Batteries_And_Lithium_Ion_Voltage_Profiles_1996.pdf         </t>
  </si>
  <si>
    <t xml:space="preserve"> v0 = 1.2 * (1 + R2/R1)</t>
  </si>
  <si>
    <t xml:space="preserve"> Vo/1.2 = 1 + R2/R1</t>
  </si>
  <si>
    <t xml:space="preserve">R2 = </t>
  </si>
  <si>
    <t>(Vo/1.2 - 1)*R1</t>
  </si>
  <si>
    <t>R1</t>
  </si>
  <si>
    <t>V0</t>
  </si>
  <si>
    <t>R2</t>
  </si>
  <si>
    <t>Shunt R</t>
  </si>
  <si>
    <t>R2 shunted</t>
  </si>
  <si>
    <t>Vo calc</t>
  </si>
  <si>
    <t>error %</t>
  </si>
  <si>
    <t>Shunt</t>
  </si>
  <si>
    <t>LT1965 caclulations</t>
  </si>
  <si>
    <t>LED calcs</t>
  </si>
  <si>
    <t>Starting point:  from CO EVB -  680 ohms from 3.3 Volts is OK for 90 mcd at 20 mA 1.9 volt part.</t>
  </si>
  <si>
    <t xml:space="preserve">i.e </t>
  </si>
  <si>
    <t xml:space="preserve">with only 2 mA we get 2 mcd Min, 9 mcd Typical brightness </t>
  </si>
  <si>
    <t>V</t>
  </si>
  <si>
    <t>Typ mcd at 20 mA</t>
  </si>
  <si>
    <t>target I</t>
  </si>
  <si>
    <t>V supply</t>
  </si>
  <si>
    <t>LUMIX</t>
  </si>
  <si>
    <t>AVAGO</t>
  </si>
  <si>
    <t>AMBER</t>
  </si>
  <si>
    <t xml:space="preserve">Red </t>
  </si>
  <si>
    <t>Green</t>
  </si>
  <si>
    <t>Yellow</t>
  </si>
  <si>
    <t>Red</t>
  </si>
  <si>
    <t>Manufacturer</t>
  </si>
  <si>
    <t>LITE ON</t>
  </si>
  <si>
    <t>RED</t>
  </si>
  <si>
    <t>YELLOW</t>
  </si>
  <si>
    <t>GREEN</t>
  </si>
  <si>
    <t>BLUE</t>
  </si>
  <si>
    <t>Target Pullup R</t>
  </si>
  <si>
    <t>Actual Pullup R</t>
  </si>
  <si>
    <t>Target mcd</t>
  </si>
  <si>
    <t>Actual I</t>
  </si>
  <si>
    <t>typ mcd with resistors chosen</t>
  </si>
  <si>
    <t>ORANGE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</si>
</sst>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11" fontId="0" fillId="2" borderId="6" xfId="0" applyNumberFormat="1" applyFill="1" applyBorder="1"/>
    <xf numFmtId="0" fontId="0" fillId="2" borderId="7" xfId="0" applyFill="1" applyBorder="1"/>
    <xf numFmtId="11" fontId="0" fillId="2" borderId="7" xfId="0" applyNumberFormat="1" applyFill="1" applyBorder="1"/>
    <xf numFmtId="0" fontId="0" fillId="2" borderId="8" xfId="0" applyFill="1" applyBorder="1"/>
    <xf numFmtId="164" fontId="0" fillId="2" borderId="7" xfId="0" applyNumberFormat="1" applyFill="1" applyBorder="1"/>
    <xf numFmtId="11" fontId="0" fillId="2" borderId="8" xfId="0" applyNumberFormat="1" applyFill="1" applyBorder="1"/>
    <xf numFmtId="0" fontId="1" fillId="0" borderId="0" xfId="0" applyFont="1"/>
    <xf numFmtId="0" fontId="2" fillId="0" borderId="0" xfId="1" applyAlignment="1" applyProtection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4" borderId="4" xfId="0" applyFill="1" applyBorder="1"/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0" fillId="4" borderId="6" xfId="0" applyFill="1" applyBorder="1"/>
    <xf numFmtId="0" fontId="0" fillId="4" borderId="7" xfId="0" applyFill="1" applyBorder="1"/>
    <xf numFmtId="0" fontId="0" fillId="4" borderId="7" xfId="0" applyFill="1" applyBorder="1" applyAlignment="1">
      <alignment wrapText="1"/>
    </xf>
    <xf numFmtId="0" fontId="0" fillId="5" borderId="0" xfId="0" applyFill="1" applyBorder="1"/>
    <xf numFmtId="0" fontId="0" fillId="5" borderId="7" xfId="0" applyFill="1" applyBorder="1"/>
    <xf numFmtId="165" fontId="0" fillId="4" borderId="0" xfId="0" applyNumberFormat="1" applyFill="1" applyBorder="1"/>
    <xf numFmtId="165" fontId="0" fillId="4" borderId="5" xfId="0" applyNumberFormat="1" applyFill="1" applyBorder="1"/>
    <xf numFmtId="165" fontId="0" fillId="4" borderId="7" xfId="0" applyNumberFormat="1" applyFill="1" applyBorder="1"/>
    <xf numFmtId="165" fontId="0" fillId="4" borderId="8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27</xdr:row>
      <xdr:rowOff>15957</xdr:rowOff>
    </xdr:from>
    <xdr:to>
      <xdr:col>14</xdr:col>
      <xdr:colOff>514350</xdr:colOff>
      <xdr:row>44</xdr:row>
      <xdr:rowOff>133351</xdr:rowOff>
    </xdr:to>
    <xdr:pic>
      <xdr:nvPicPr>
        <xdr:cNvPr id="1025" name="Picture 1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9225" y="5235657"/>
          <a:ext cx="7048500" cy="33558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5.zetatalk.com/docs/Batteries/Lithium/Smart_Batteries_And_Lithium_Ion_Voltage_Profiles_199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R86"/>
  <sheetViews>
    <sheetView tabSelected="1" topLeftCell="A49" workbookViewId="0">
      <selection activeCell="S84" sqref="S84"/>
    </sheetView>
  </sheetViews>
  <sheetFormatPr defaultRowHeight="15"/>
  <cols>
    <col min="3" max="3" width="5.42578125" customWidth="1"/>
    <col min="7" max="7" width="12.7109375" customWidth="1"/>
    <col min="8" max="8" width="21.28515625" customWidth="1"/>
    <col min="9" max="9" width="11.42578125" customWidth="1"/>
    <col min="10" max="10" width="9.5703125" customWidth="1"/>
    <col min="16" max="16" width="11.5703125" bestFit="1" customWidth="1"/>
    <col min="18" max="18" width="11.28515625" customWidth="1"/>
  </cols>
  <sheetData>
    <row r="3" spans="3:17">
      <c r="D3" t="s">
        <v>0</v>
      </c>
    </row>
    <row r="6" spans="3:17">
      <c r="C6" s="1"/>
      <c r="D6" s="1" t="s">
        <v>1</v>
      </c>
      <c r="E6" s="1"/>
      <c r="F6" s="1"/>
      <c r="G6" s="1"/>
      <c r="H6" s="1"/>
      <c r="I6" s="1"/>
      <c r="J6" s="1"/>
    </row>
    <row r="7" spans="3:17" ht="15.75" thickBot="1">
      <c r="C7" s="1"/>
      <c r="D7" s="1"/>
      <c r="E7" s="1"/>
      <c r="F7" s="1"/>
      <c r="G7" s="1"/>
      <c r="H7" s="1"/>
      <c r="I7" s="1"/>
      <c r="J7" s="1"/>
    </row>
    <row r="8" spans="3:17" ht="15.75" thickTop="1">
      <c r="C8" s="1"/>
      <c r="D8" s="2" t="s">
        <v>7</v>
      </c>
      <c r="E8" s="3"/>
      <c r="F8" s="3"/>
      <c r="G8" s="3"/>
      <c r="H8" s="3"/>
      <c r="I8" s="4"/>
      <c r="J8" s="1"/>
    </row>
    <row r="9" spans="3:17">
      <c r="C9" s="1"/>
      <c r="D9" s="5" t="s">
        <v>2</v>
      </c>
      <c r="E9" s="6"/>
      <c r="F9" s="6"/>
      <c r="G9" s="6"/>
      <c r="H9" s="6"/>
      <c r="I9" s="7"/>
      <c r="J9" s="1"/>
    </row>
    <row r="10" spans="3:17">
      <c r="C10" s="1"/>
      <c r="D10" s="5" t="s">
        <v>3</v>
      </c>
      <c r="E10" s="6"/>
      <c r="F10" s="6"/>
      <c r="G10" s="6"/>
      <c r="H10" s="6"/>
      <c r="I10" s="7"/>
      <c r="J10" s="1"/>
    </row>
    <row r="11" spans="3:17">
      <c r="C11" s="1"/>
      <c r="D11" s="5"/>
      <c r="E11" s="6"/>
      <c r="F11" s="6"/>
      <c r="G11" s="6"/>
      <c r="H11" s="6"/>
      <c r="I11" s="7"/>
      <c r="J11" s="1"/>
    </row>
    <row r="12" spans="3:17">
      <c r="C12" s="1"/>
      <c r="D12" s="5" t="s">
        <v>4</v>
      </c>
      <c r="E12" s="6" t="s">
        <v>5</v>
      </c>
      <c r="F12" s="6" t="s">
        <v>8</v>
      </c>
      <c r="G12" s="6" t="s">
        <v>6</v>
      </c>
      <c r="H12" s="6"/>
      <c r="I12" s="7"/>
      <c r="J12" s="1"/>
      <c r="Q12">
        <f>0.0000045*1000/1.2</f>
        <v>3.7500000000000007E-3</v>
      </c>
    </row>
    <row r="13" spans="3:17" ht="15.75" thickBot="1">
      <c r="C13" s="1"/>
      <c r="D13" s="8">
        <v>1E-4</v>
      </c>
      <c r="E13" s="9">
        <v>0.4</v>
      </c>
      <c r="F13" s="9">
        <v>0.6</v>
      </c>
      <c r="G13" s="10">
        <f>F13*D13/E13</f>
        <v>1.4999999999999999E-4</v>
      </c>
      <c r="H13" s="9"/>
      <c r="I13" s="11"/>
      <c r="J13" s="1"/>
    </row>
    <row r="14" spans="3:17" ht="15.75" thickTop="1">
      <c r="C14" s="1"/>
      <c r="D14" s="1"/>
      <c r="E14" s="1"/>
      <c r="F14" s="1"/>
      <c r="G14" s="1"/>
      <c r="H14" s="1"/>
      <c r="I14" s="1"/>
      <c r="J14" s="1"/>
    </row>
    <row r="15" spans="3:17">
      <c r="C15" s="1"/>
      <c r="D15" s="1"/>
      <c r="E15" s="1"/>
      <c r="F15" s="1"/>
      <c r="G15" s="1"/>
      <c r="H15" s="1"/>
      <c r="I15" s="1"/>
      <c r="J15" s="1"/>
    </row>
    <row r="16" spans="3:17" ht="15.75" thickBot="1">
      <c r="C16" s="1"/>
      <c r="D16" s="1"/>
      <c r="E16" s="1"/>
      <c r="F16" s="1"/>
      <c r="G16" s="1"/>
      <c r="H16" s="1"/>
      <c r="I16" s="1"/>
      <c r="J16" s="1"/>
    </row>
    <row r="17" spans="3:10" ht="15.75" thickTop="1">
      <c r="C17" s="1"/>
      <c r="D17" s="2" t="s">
        <v>13</v>
      </c>
      <c r="E17" s="3"/>
      <c r="F17" s="3"/>
      <c r="G17" s="3"/>
      <c r="H17" s="3"/>
      <c r="I17" s="4"/>
      <c r="J17" s="1"/>
    </row>
    <row r="18" spans="3:10">
      <c r="C18" s="1"/>
      <c r="D18" s="5" t="s">
        <v>14</v>
      </c>
      <c r="E18" s="6"/>
      <c r="F18" s="6"/>
      <c r="G18" s="6"/>
      <c r="H18" s="6"/>
      <c r="I18" s="7"/>
      <c r="J18" s="1"/>
    </row>
    <row r="19" spans="3:10">
      <c r="C19" s="1"/>
      <c r="D19" s="5" t="s">
        <v>16</v>
      </c>
      <c r="E19" s="6"/>
      <c r="F19" s="6"/>
      <c r="G19" s="6"/>
      <c r="H19" s="6"/>
      <c r="I19" s="7"/>
      <c r="J19" s="1"/>
    </row>
    <row r="20" spans="3:10">
      <c r="C20" s="1"/>
      <c r="D20" s="5" t="s">
        <v>11</v>
      </c>
      <c r="E20" s="6"/>
      <c r="F20" s="6"/>
      <c r="G20" s="6"/>
      <c r="H20" s="6"/>
      <c r="I20" s="7"/>
      <c r="J20" s="1"/>
    </row>
    <row r="21" spans="3:10">
      <c r="C21" s="1"/>
      <c r="D21" s="5"/>
      <c r="E21" s="6"/>
      <c r="F21" s="6"/>
      <c r="G21" s="6"/>
      <c r="H21" s="6"/>
      <c r="I21" s="7"/>
      <c r="J21" s="1"/>
    </row>
    <row r="22" spans="3:10">
      <c r="C22" s="1"/>
      <c r="D22" s="5" t="s">
        <v>9</v>
      </c>
      <c r="E22" s="6" t="s">
        <v>6</v>
      </c>
      <c r="F22" s="6" t="s">
        <v>10</v>
      </c>
      <c r="G22" s="6" t="s">
        <v>12</v>
      </c>
      <c r="H22" s="6" t="s">
        <v>15</v>
      </c>
      <c r="I22" s="7" t="s">
        <v>17</v>
      </c>
      <c r="J22" s="1"/>
    </row>
    <row r="23" spans="3:10" ht="15.75" thickBot="1">
      <c r="C23" s="1"/>
      <c r="D23" s="8">
        <f>F23/(H23*E23)</f>
        <v>22.222222222222225</v>
      </c>
      <c r="E23" s="10">
        <f>G13</f>
        <v>1.4999999999999999E-4</v>
      </c>
      <c r="F23" s="10">
        <v>0.01</v>
      </c>
      <c r="G23" s="12">
        <f>E13/D23</f>
        <v>1.7999999999999999E-2</v>
      </c>
      <c r="H23" s="9">
        <v>3</v>
      </c>
      <c r="I23" s="13">
        <f>5/D23</f>
        <v>0.22499999999999998</v>
      </c>
      <c r="J23" s="1"/>
    </row>
    <row r="24" spans="3:10" ht="15.75" thickTop="1">
      <c r="C24" s="1"/>
      <c r="D24" s="1"/>
      <c r="E24" s="1"/>
      <c r="F24" s="1"/>
      <c r="G24" s="1"/>
      <c r="H24" s="1"/>
      <c r="I24" s="1"/>
      <c r="J24" s="1"/>
    </row>
    <row r="48" spans="4:4">
      <c r="D48" s="15" t="s">
        <v>18</v>
      </c>
    </row>
    <row r="49" spans="4:14" ht="16.5" thickBot="1">
      <c r="D49" s="14"/>
    </row>
    <row r="50" spans="4:14" ht="15.75" thickTop="1">
      <c r="D50" s="16" t="s">
        <v>31</v>
      </c>
      <c r="E50" s="17"/>
      <c r="F50" s="17"/>
      <c r="G50" s="17"/>
      <c r="H50" s="17"/>
      <c r="I50" s="17"/>
      <c r="J50" s="17"/>
      <c r="K50" s="17"/>
      <c r="L50" s="17"/>
      <c r="M50" s="17"/>
      <c r="N50" s="18"/>
    </row>
    <row r="51" spans="4:14">
      <c r="D51" s="19"/>
      <c r="E51" s="20"/>
      <c r="F51" s="20"/>
      <c r="G51" s="20"/>
      <c r="H51" s="20"/>
      <c r="I51" s="20"/>
      <c r="J51" s="20"/>
      <c r="K51" s="20"/>
      <c r="L51" s="20"/>
      <c r="M51" s="20"/>
      <c r="N51" s="21"/>
    </row>
    <row r="52" spans="4:14">
      <c r="D52" s="19" t="s">
        <v>19</v>
      </c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4:14"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1"/>
    </row>
    <row r="54" spans="4:14">
      <c r="D54" s="19" t="s">
        <v>20</v>
      </c>
      <c r="E54" s="20"/>
      <c r="F54" s="20"/>
      <c r="G54" s="20"/>
      <c r="H54" s="20"/>
      <c r="I54" s="20"/>
      <c r="J54" s="20"/>
      <c r="K54" s="20"/>
      <c r="L54" s="20"/>
      <c r="M54" s="20"/>
      <c r="N54" s="21"/>
    </row>
    <row r="55" spans="4:14">
      <c r="D55" s="19" t="s">
        <v>21</v>
      </c>
      <c r="E55" s="20" t="s">
        <v>22</v>
      </c>
      <c r="F55" s="20"/>
      <c r="G55" s="20"/>
      <c r="H55" s="20"/>
      <c r="I55" s="20"/>
      <c r="J55" s="20"/>
      <c r="K55" s="20"/>
      <c r="L55" s="20"/>
      <c r="M55" s="20"/>
      <c r="N55" s="21"/>
    </row>
    <row r="56" spans="4:14">
      <c r="D56" s="19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4:14">
      <c r="D57" s="19" t="s">
        <v>23</v>
      </c>
      <c r="E57" s="20" t="s">
        <v>24</v>
      </c>
      <c r="F57" s="20" t="s">
        <v>25</v>
      </c>
      <c r="G57" s="20" t="s">
        <v>26</v>
      </c>
      <c r="H57" s="20" t="s">
        <v>30</v>
      </c>
      <c r="I57" s="20" t="s">
        <v>27</v>
      </c>
      <c r="J57" s="20"/>
      <c r="K57" s="20" t="s">
        <v>28</v>
      </c>
      <c r="L57" s="20" t="s">
        <v>29</v>
      </c>
      <c r="M57" s="20"/>
      <c r="N57" s="21"/>
    </row>
    <row r="58" spans="4:14">
      <c r="D58" s="19">
        <v>1000</v>
      </c>
      <c r="E58" s="20">
        <v>2.85</v>
      </c>
      <c r="F58" s="20">
        <f t="shared" ref="F58:F60" si="0">((E58/1.2) - 1)*D58</f>
        <v>1375</v>
      </c>
      <c r="G58" s="20">
        <f>1/( (1/F58) -(1/$F$60)  )</f>
        <v>2939.6551724137935</v>
      </c>
      <c r="H58" s="20">
        <v>3010</v>
      </c>
      <c r="I58" s="20">
        <f>H58*I60/(H58+I60)</f>
        <v>1380.4856115107914</v>
      </c>
      <c r="J58" s="20"/>
      <c r="K58" s="20">
        <f>1.2*(1+I58/D58)</f>
        <v>2.8565827338129499</v>
      </c>
      <c r="L58" s="20">
        <f xml:space="preserve"> 100*(1-K58/E58)</f>
        <v>-0.23097311624384886</v>
      </c>
      <c r="M58" s="20"/>
      <c r="N58" s="21"/>
    </row>
    <row r="59" spans="4:14">
      <c r="D59" s="19">
        <v>1000</v>
      </c>
      <c r="E59" s="20">
        <v>3.3</v>
      </c>
      <c r="F59" s="20">
        <f t="shared" si="0"/>
        <v>1750</v>
      </c>
      <c r="G59" s="20">
        <f>1/( (1/F59) -(1/$F$60)  )</f>
        <v>5424.9999999999982</v>
      </c>
      <c r="H59" s="20">
        <v>5360</v>
      </c>
      <c r="I59" s="20">
        <f>G59*$I$60/(G59+$I$60)</f>
        <v>1734.6394984326018</v>
      </c>
      <c r="J59" s="20"/>
      <c r="K59" s="20">
        <f>1.2*(1+I59/D59)</f>
        <v>3.281567398119122</v>
      </c>
      <c r="L59" s="20">
        <f xml:space="preserve"> 100*(1-K59/E59)</f>
        <v>0.55856369335993694</v>
      </c>
      <c r="M59" s="20"/>
      <c r="N59" s="21"/>
    </row>
    <row r="60" spans="4:14">
      <c r="D60" s="19">
        <v>1000</v>
      </c>
      <c r="E60" s="20">
        <v>4.3</v>
      </c>
      <c r="F60" s="20">
        <f t="shared" si="0"/>
        <v>2583.3333333333335</v>
      </c>
      <c r="G60" s="20"/>
      <c r="H60" s="20"/>
      <c r="I60" s="20">
        <v>2550</v>
      </c>
      <c r="J60" s="20"/>
      <c r="K60" s="20">
        <f>1.2*(1+I60/D60)</f>
        <v>4.26</v>
      </c>
      <c r="L60" s="20">
        <f xml:space="preserve"> 100*(1-K60/E60)</f>
        <v>0.9302325581395321</v>
      </c>
      <c r="M60" s="20"/>
      <c r="N60" s="21"/>
    </row>
    <row r="61" spans="4:14" ht="15.75" thickBot="1">
      <c r="D61" s="22"/>
      <c r="E61" s="23"/>
      <c r="F61" s="23"/>
      <c r="G61" s="23"/>
      <c r="H61" s="23"/>
      <c r="I61" s="23"/>
      <c r="J61" s="23"/>
      <c r="K61" s="23"/>
      <c r="L61" s="23"/>
      <c r="M61" s="23"/>
      <c r="N61" s="24"/>
    </row>
    <row r="62" spans="4:14" ht="15.75" thickTop="1"/>
    <row r="66" spans="4:18" ht="15.75" thickBot="1"/>
    <row r="67" spans="4:18" ht="15.75" thickTop="1">
      <c r="D67" s="32"/>
      <c r="E67" s="33" t="s">
        <v>32</v>
      </c>
      <c r="F67" s="33"/>
      <c r="G67" s="33" t="s">
        <v>33</v>
      </c>
      <c r="H67" s="33"/>
      <c r="I67" s="33"/>
      <c r="J67" s="33"/>
      <c r="K67" s="33"/>
      <c r="L67" s="33"/>
      <c r="M67" s="33"/>
      <c r="N67" s="33"/>
      <c r="O67" s="33"/>
      <c r="P67" s="26"/>
      <c r="Q67" s="26"/>
      <c r="R67" s="27"/>
    </row>
    <row r="68" spans="4:18">
      <c r="D68" s="34"/>
      <c r="E68" s="35"/>
      <c r="F68" s="35"/>
      <c r="G68" s="35" t="s">
        <v>34</v>
      </c>
      <c r="H68" s="35">
        <f>(3.3-1.9)/680</f>
        <v>2.0588235294117644E-3</v>
      </c>
      <c r="I68" s="35"/>
      <c r="J68" s="35" t="s">
        <v>35</v>
      </c>
      <c r="K68" s="35"/>
      <c r="L68" s="35"/>
      <c r="M68" s="35"/>
      <c r="N68" s="35"/>
      <c r="O68" s="35"/>
      <c r="P68" s="28"/>
      <c r="Q68" s="28"/>
      <c r="R68" s="29"/>
    </row>
    <row r="69" spans="4:18" s="25" customFormat="1">
      <c r="D69" s="34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0"/>
      <c r="Q69" s="30"/>
      <c r="R69" s="31"/>
    </row>
    <row r="70" spans="4:18">
      <c r="D70" s="34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28"/>
      <c r="Q70" s="28"/>
      <c r="R70" s="29"/>
    </row>
    <row r="71" spans="4:18" ht="60">
      <c r="D71" s="34" t="s">
        <v>47</v>
      </c>
      <c r="E71" s="36"/>
      <c r="F71" s="36"/>
      <c r="G71" s="36"/>
      <c r="H71" s="36"/>
      <c r="I71" s="36" t="s">
        <v>36</v>
      </c>
      <c r="J71" s="36" t="s">
        <v>37</v>
      </c>
      <c r="K71" s="36"/>
      <c r="L71" s="36" t="s">
        <v>55</v>
      </c>
      <c r="M71" s="36" t="s">
        <v>38</v>
      </c>
      <c r="N71" s="36" t="s">
        <v>39</v>
      </c>
      <c r="O71" s="36" t="s">
        <v>53</v>
      </c>
      <c r="P71" s="36" t="s">
        <v>54</v>
      </c>
      <c r="Q71" s="36" t="s">
        <v>56</v>
      </c>
      <c r="R71" s="37" t="s">
        <v>57</v>
      </c>
    </row>
    <row r="72" spans="4:18">
      <c r="D72" s="38" t="s">
        <v>40</v>
      </c>
      <c r="E72" s="36" t="s">
        <v>43</v>
      </c>
      <c r="F72" s="36"/>
      <c r="G72" s="36"/>
      <c r="H72" s="36"/>
      <c r="I72" s="36">
        <v>2</v>
      </c>
      <c r="J72" s="36">
        <v>60</v>
      </c>
      <c r="K72" s="36"/>
      <c r="L72" s="36">
        <v>9</v>
      </c>
      <c r="M72" s="36">
        <f>0.02*L72/J72</f>
        <v>3.0000000000000001E-3</v>
      </c>
      <c r="N72" s="36">
        <v>3.3</v>
      </c>
      <c r="O72" s="36">
        <f>(N72-I72)/M72</f>
        <v>433.33333333333326</v>
      </c>
      <c r="P72" s="28"/>
      <c r="Q72" s="28"/>
      <c r="R72" s="29"/>
    </row>
    <row r="73" spans="4:18">
      <c r="D73" s="38" t="s">
        <v>40</v>
      </c>
      <c r="E73" s="36" t="s">
        <v>44</v>
      </c>
      <c r="F73" s="36"/>
      <c r="G73" s="36"/>
      <c r="H73" s="36"/>
      <c r="I73" s="36">
        <v>2.2000000000000002</v>
      </c>
      <c r="J73" s="36">
        <v>18</v>
      </c>
      <c r="K73" s="36"/>
      <c r="L73" s="36">
        <v>9</v>
      </c>
      <c r="M73" s="36">
        <f t="shared" ref="M73:M74" si="1">0.02*L73/J73</f>
        <v>0.01</v>
      </c>
      <c r="N73" s="36">
        <v>3.3</v>
      </c>
      <c r="O73" s="36">
        <f t="shared" ref="O73:O74" si="2">(N73-I73)/M73</f>
        <v>109.99999999999996</v>
      </c>
      <c r="P73" s="28"/>
      <c r="Q73" s="28"/>
      <c r="R73" s="29"/>
    </row>
    <row r="74" spans="4:18">
      <c r="D74" s="38" t="s">
        <v>40</v>
      </c>
      <c r="E74" s="36" t="s">
        <v>45</v>
      </c>
      <c r="F74" s="36"/>
      <c r="G74" s="36"/>
      <c r="H74" s="36"/>
      <c r="I74" s="36">
        <v>2.1</v>
      </c>
      <c r="J74" s="36">
        <v>14</v>
      </c>
      <c r="K74" s="36"/>
      <c r="L74" s="36">
        <v>9</v>
      </c>
      <c r="M74" s="36">
        <f t="shared" si="1"/>
        <v>1.2857142857142857E-2</v>
      </c>
      <c r="N74" s="36">
        <v>3.3</v>
      </c>
      <c r="O74" s="36">
        <f t="shared" si="2"/>
        <v>93.333333333333314</v>
      </c>
      <c r="P74" s="28"/>
      <c r="Q74" s="28"/>
      <c r="R74" s="29"/>
    </row>
    <row r="75" spans="4:18">
      <c r="D75" s="38" t="s">
        <v>40</v>
      </c>
      <c r="E75" s="36" t="s">
        <v>46</v>
      </c>
      <c r="F75" s="36"/>
      <c r="G75" s="36"/>
      <c r="H75" s="36"/>
      <c r="I75" s="36">
        <v>2</v>
      </c>
      <c r="J75" s="36">
        <v>60</v>
      </c>
      <c r="K75" s="36"/>
      <c r="L75" s="36">
        <v>9</v>
      </c>
      <c r="M75" s="36">
        <f>0.02*L75/J75</f>
        <v>3.0000000000000001E-3</v>
      </c>
      <c r="N75" s="36">
        <v>5</v>
      </c>
      <c r="O75" s="36">
        <f>(N75-I75)/M75</f>
        <v>1000</v>
      </c>
      <c r="P75" s="28"/>
      <c r="Q75" s="28"/>
      <c r="R75" s="29"/>
    </row>
    <row r="76" spans="4:18">
      <c r="D76" s="34" t="s">
        <v>41</v>
      </c>
      <c r="E76" s="35" t="s">
        <v>42</v>
      </c>
      <c r="F76" s="35"/>
      <c r="G76" s="35"/>
      <c r="H76" s="35"/>
      <c r="I76" s="35">
        <v>1.9</v>
      </c>
      <c r="J76" s="35">
        <v>90</v>
      </c>
      <c r="K76" s="35"/>
      <c r="L76" s="35">
        <v>9</v>
      </c>
      <c r="M76" s="36">
        <f>0.02*L76/J76</f>
        <v>2E-3</v>
      </c>
      <c r="N76" s="36">
        <v>3.3</v>
      </c>
      <c r="O76" s="36">
        <f>(N76-I76)/M76</f>
        <v>699.99999999999989</v>
      </c>
      <c r="P76" s="28"/>
      <c r="Q76" s="28"/>
      <c r="R76" s="29"/>
    </row>
    <row r="77" spans="4:18">
      <c r="D77" s="34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28"/>
      <c r="Q77" s="28"/>
      <c r="R77" s="29"/>
    </row>
    <row r="78" spans="4:18">
      <c r="D78" s="39" t="s">
        <v>48</v>
      </c>
      <c r="E78" s="40" t="s">
        <v>49</v>
      </c>
      <c r="F78" s="40"/>
      <c r="G78" s="40"/>
      <c r="H78" s="40"/>
      <c r="I78" s="40">
        <v>2</v>
      </c>
      <c r="J78" s="40">
        <v>54</v>
      </c>
      <c r="K78" s="40"/>
      <c r="L78" s="40">
        <v>10</v>
      </c>
      <c r="M78" s="41">
        <f>0.02*L78/J78</f>
        <v>3.7037037037037038E-3</v>
      </c>
      <c r="N78" s="45">
        <v>5</v>
      </c>
      <c r="O78" s="41">
        <f>(N78-I78)/M78</f>
        <v>810</v>
      </c>
      <c r="P78" s="40">
        <v>1000</v>
      </c>
      <c r="Q78" s="47">
        <f>(N78-I78)/P78</f>
        <v>3.0000000000000001E-3</v>
      </c>
      <c r="R78" s="48">
        <f>J78*Q78/20</f>
        <v>8.0999999999999996E-3</v>
      </c>
    </row>
    <row r="79" spans="4:18">
      <c r="D79" s="39" t="s">
        <v>48</v>
      </c>
      <c r="E79" s="40" t="s">
        <v>49</v>
      </c>
      <c r="F79" s="40"/>
      <c r="G79" s="40"/>
      <c r="H79" s="40"/>
      <c r="I79" s="40">
        <v>2</v>
      </c>
      <c r="J79" s="40">
        <v>54</v>
      </c>
      <c r="K79" s="40"/>
      <c r="L79" s="40">
        <v>10</v>
      </c>
      <c r="M79" s="41">
        <f t="shared" ref="M79:M82" si="3">0.02*L79/J79</f>
        <v>3.7037037037037038E-3</v>
      </c>
      <c r="N79" s="40">
        <v>3.3</v>
      </c>
      <c r="O79" s="41">
        <f t="shared" ref="O79:O82" si="4">(N79-I79)/M79</f>
        <v>350.99999999999994</v>
      </c>
      <c r="P79" s="40">
        <v>332</v>
      </c>
      <c r="Q79" s="47">
        <f t="shared" ref="Q79:Q82" si="5">(N79-I79)/P79</f>
        <v>3.9156626506024091E-3</v>
      </c>
      <c r="R79" s="48">
        <f t="shared" ref="R79:R82" si="6">J79*Q79/20</f>
        <v>1.0572289156626506E-2</v>
      </c>
    </row>
    <row r="80" spans="4:18">
      <c r="D80" s="39" t="s">
        <v>48</v>
      </c>
      <c r="E80" s="40" t="s">
        <v>50</v>
      </c>
      <c r="F80" s="40"/>
      <c r="G80" s="40"/>
      <c r="H80" s="40"/>
      <c r="I80" s="40">
        <v>2.1</v>
      </c>
      <c r="J80" s="40">
        <v>104</v>
      </c>
      <c r="K80" s="40"/>
      <c r="L80" s="40">
        <v>10</v>
      </c>
      <c r="M80" s="41">
        <f t="shared" si="3"/>
        <v>1.9230769230769232E-3</v>
      </c>
      <c r="N80" s="40">
        <v>3.3</v>
      </c>
      <c r="O80" s="41">
        <f t="shared" si="4"/>
        <v>623.99999999999977</v>
      </c>
      <c r="P80" s="40">
        <v>649</v>
      </c>
      <c r="Q80" s="47">
        <f t="shared" si="5"/>
        <v>1.8489984591679503E-3</v>
      </c>
      <c r="R80" s="48">
        <f t="shared" si="6"/>
        <v>9.6147919876733417E-3</v>
      </c>
    </row>
    <row r="81" spans="4:18">
      <c r="D81" s="39" t="s">
        <v>48</v>
      </c>
      <c r="E81" s="40" t="s">
        <v>58</v>
      </c>
      <c r="F81" s="40"/>
      <c r="G81" s="40"/>
      <c r="H81" s="40"/>
      <c r="I81" s="40">
        <v>2</v>
      </c>
      <c r="J81" s="40">
        <v>104</v>
      </c>
      <c r="K81" s="40"/>
      <c r="L81" s="40">
        <v>10</v>
      </c>
      <c r="M81" s="41">
        <f t="shared" ref="M81" si="7">0.02*L81/J81</f>
        <v>1.9230769230769232E-3</v>
      </c>
      <c r="N81" s="40">
        <v>5</v>
      </c>
      <c r="O81" s="41">
        <f t="shared" ref="O81" si="8">(N81-I81)/M81</f>
        <v>1560</v>
      </c>
      <c r="P81" s="40">
        <v>2000</v>
      </c>
      <c r="Q81" s="47">
        <f t="shared" ref="Q81" si="9">(N81-I81)/P81</f>
        <v>1.5E-3</v>
      </c>
      <c r="R81" s="48">
        <f t="shared" ref="R81" si="10">J81*Q81/20</f>
        <v>7.7999999999999996E-3</v>
      </c>
    </row>
    <row r="82" spans="4:18">
      <c r="D82" s="39" t="s">
        <v>48</v>
      </c>
      <c r="E82" s="40" t="s">
        <v>51</v>
      </c>
      <c r="F82" s="40"/>
      <c r="G82" s="40"/>
      <c r="H82" s="40"/>
      <c r="I82" s="40">
        <v>2</v>
      </c>
      <c r="J82" s="40">
        <v>35</v>
      </c>
      <c r="K82" s="40"/>
      <c r="L82" s="40">
        <v>10</v>
      </c>
      <c r="M82" s="41">
        <f t="shared" si="3"/>
        <v>5.7142857142857143E-3</v>
      </c>
      <c r="N82" s="40">
        <v>3.3</v>
      </c>
      <c r="O82" s="41">
        <f t="shared" si="4"/>
        <v>227.49999999999997</v>
      </c>
      <c r="P82" s="40">
        <v>240</v>
      </c>
      <c r="Q82" s="47">
        <f t="shared" si="5"/>
        <v>5.416666666666666E-3</v>
      </c>
      <c r="R82" s="48">
        <f t="shared" si="6"/>
        <v>9.4791666666666653E-3</v>
      </c>
    </row>
    <row r="83" spans="4:18" s="25" customFormat="1" ht="12.75" customHeight="1" thickBot="1">
      <c r="D83" s="42" t="s">
        <v>48</v>
      </c>
      <c r="E83" s="43" t="s">
        <v>52</v>
      </c>
      <c r="F83" s="43"/>
      <c r="G83" s="43"/>
      <c r="H83" s="43"/>
      <c r="I83" s="43">
        <v>3.4</v>
      </c>
      <c r="J83" s="43">
        <v>30</v>
      </c>
      <c r="K83" s="43"/>
      <c r="L83" s="43">
        <v>10</v>
      </c>
      <c r="M83" s="44">
        <f t="shared" ref="M83" si="11">0.02*L83/J83</f>
        <v>6.6666666666666671E-3</v>
      </c>
      <c r="N83" s="46">
        <v>5</v>
      </c>
      <c r="O83" s="44">
        <f t="shared" ref="O83" si="12">(N83-I83)/M83</f>
        <v>240</v>
      </c>
      <c r="P83" s="43">
        <v>240</v>
      </c>
      <c r="Q83" s="49">
        <f t="shared" ref="Q83" si="13">(N83-I83)/P83</f>
        <v>6.6666666666666671E-3</v>
      </c>
      <c r="R83" s="50">
        <f t="shared" ref="R83" si="14">J83*Q83/20</f>
        <v>0.01</v>
      </c>
    </row>
    <row r="84" spans="4:18" s="25" customFormat="1" ht="19.5" customHeight="1" thickTop="1"/>
    <row r="85" spans="4:18" s="25" customFormat="1" ht="18.75" customHeight="1"/>
    <row r="86" spans="4:18" s="25" customFormat="1" ht="19.5" customHeight="1"/>
  </sheetData>
  <hyperlinks>
    <hyperlink ref="D48" r:id="rId1" display="http://www5.zetatalk.com/docs/Batteries/Lithium/Smart_Batteries_And_Lithium_Ion_Voltage_Profiles_1996.pdf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Silicon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moaltmej</dc:creator>
  <cp:lastModifiedBy>moaltmej</cp:lastModifiedBy>
  <dcterms:created xsi:type="dcterms:W3CDTF">2012-08-21T20:20:05Z</dcterms:created>
  <dcterms:modified xsi:type="dcterms:W3CDTF">2012-08-27T17:48:07Z</dcterms:modified>
</cp:coreProperties>
</file>